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7300" yWindow="0" windowWidth="32300" windowHeight="22120" tabRatio="500"/>
  </bookViews>
  <sheets>
    <sheet name="Alsac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I16" i="1"/>
  <c r="I17" i="1"/>
  <c r="I18" i="1"/>
  <c r="I19" i="1"/>
  <c r="F8" i="1"/>
  <c r="F13" i="1"/>
  <c r="F14" i="1"/>
  <c r="E47" i="1"/>
  <c r="E49" i="1"/>
  <c r="O17" i="1"/>
  <c r="F29" i="1"/>
  <c r="F45" i="1"/>
  <c r="E29" i="1"/>
  <c r="J12" i="1"/>
  <c r="J13" i="1"/>
  <c r="E22" i="1"/>
  <c r="E23" i="1"/>
  <c r="E24" i="1"/>
  <c r="E26" i="1"/>
  <c r="E36" i="1"/>
  <c r="E37" i="1"/>
  <c r="E32" i="1"/>
  <c r="E45" i="1"/>
  <c r="E46" i="1"/>
  <c r="N8" i="1"/>
  <c r="K12" i="1"/>
  <c r="K13" i="1"/>
  <c r="F22" i="1"/>
  <c r="F23" i="1"/>
  <c r="F24" i="1"/>
  <c r="F26" i="1"/>
  <c r="F32" i="1"/>
  <c r="F37" i="1"/>
  <c r="F36" i="1"/>
  <c r="F46" i="1"/>
  <c r="O8" i="1"/>
  <c r="F17" i="1"/>
  <c r="E48" i="1"/>
  <c r="F9" i="1"/>
  <c r="C14" i="1"/>
  <c r="N7" i="1"/>
  <c r="F47" i="1"/>
  <c r="F48" i="1"/>
  <c r="F49" i="1"/>
  <c r="F50" i="1"/>
  <c r="F51" i="1"/>
  <c r="E50" i="1"/>
  <c r="E51" i="1"/>
  <c r="O14" i="1"/>
  <c r="P14" i="1"/>
  <c r="N15" i="1"/>
  <c r="P15" i="1"/>
  <c r="N16" i="1"/>
  <c r="P16" i="1"/>
  <c r="N17" i="1"/>
  <c r="P17" i="1"/>
  <c r="N19" i="1"/>
  <c r="N18" i="1"/>
  <c r="O18" i="1"/>
  <c r="P18" i="1"/>
  <c r="O10" i="1"/>
  <c r="N10" i="1"/>
  <c r="O9" i="1"/>
  <c r="N9" i="1"/>
  <c r="O7" i="1"/>
  <c r="O6" i="1"/>
  <c r="N6" i="1"/>
  <c r="O5" i="1"/>
  <c r="N5" i="1"/>
  <c r="C16" i="1"/>
  <c r="C15" i="1"/>
  <c r="C13" i="1"/>
</calcChain>
</file>

<file path=xl/sharedStrings.xml><?xml version="1.0" encoding="utf-8"?>
<sst xmlns="http://schemas.openxmlformats.org/spreadsheetml/2006/main" count="113" uniqueCount="111">
  <si>
    <t>Property Cashflow Analyzer</t>
  </si>
  <si>
    <t>Property Information</t>
  </si>
  <si>
    <t>Cost Information</t>
  </si>
  <si>
    <t>Property Name</t>
  </si>
  <si>
    <t>Building Cost</t>
  </si>
  <si>
    <t>Location</t>
  </si>
  <si>
    <t>Land Cost</t>
  </si>
  <si>
    <t>Type</t>
    <phoneticPr fontId="3"/>
  </si>
  <si>
    <t>Actual</t>
    <phoneticPr fontId="3"/>
  </si>
  <si>
    <t>Potential</t>
    <phoneticPr fontId="3"/>
  </si>
  <si>
    <t>Units</t>
    <phoneticPr fontId="3"/>
  </si>
  <si>
    <t>Cost Basis</t>
  </si>
  <si>
    <t>Size of Property</t>
  </si>
  <si>
    <t>Down %</t>
    <phoneticPr fontId="3"/>
  </si>
  <si>
    <t>Built</t>
    <phoneticPr fontId="3"/>
  </si>
  <si>
    <t>Rent Control</t>
    <phoneticPr fontId="3"/>
  </si>
  <si>
    <t>Yes</t>
    <phoneticPr fontId="3"/>
  </si>
  <si>
    <t>Mortgage</t>
    <phoneticPr fontId="3"/>
  </si>
  <si>
    <t>Ratio Information</t>
  </si>
  <si>
    <t>Down Payment</t>
    <phoneticPr fontId="3"/>
  </si>
  <si>
    <t>Loan to Value</t>
  </si>
  <si>
    <t>Amortization Period</t>
  </si>
  <si>
    <t>Cashflow / Initial Investment</t>
  </si>
  <si>
    <t>Mortgage Information</t>
  </si>
  <si>
    <t>Cashflow / Assets</t>
  </si>
  <si>
    <t>Payment</t>
  </si>
  <si>
    <t>Interest</t>
  </si>
  <si>
    <t>CAP Rate</t>
  </si>
  <si>
    <t>1st Mtg</t>
  </si>
  <si>
    <t>Monthly</t>
    <phoneticPr fontId="3"/>
  </si>
  <si>
    <t>Annual</t>
    <phoneticPr fontId="3"/>
  </si>
  <si>
    <t>#</t>
  </si>
  <si>
    <r>
      <t>Description</t>
    </r>
    <r>
      <rPr>
        <b/>
        <i/>
        <sz val="10"/>
        <rFont val="Verdana"/>
      </rPr>
      <t xml:space="preserve"> </t>
    </r>
    <r>
      <rPr>
        <b/>
        <i/>
        <sz val="8"/>
        <rFont val="Verdana"/>
      </rPr>
      <t>(All Figures are Annual)</t>
    </r>
  </si>
  <si>
    <t>Annual
Amount</t>
  </si>
  <si>
    <t>Potential</t>
    <phoneticPr fontId="3"/>
  </si>
  <si>
    <t>Notes</t>
  </si>
  <si>
    <t>Area Cap Rate</t>
    <phoneticPr fontId="3"/>
  </si>
  <si>
    <t>POTENTIAL RENTAL INCOME</t>
  </si>
  <si>
    <t>Less: Vacancy</t>
  </si>
  <si>
    <t>Gross Rent Multipler</t>
    <phoneticPr fontId="3"/>
  </si>
  <si>
    <t>Year</t>
    <phoneticPr fontId="3"/>
  </si>
  <si>
    <t>Cash Flow</t>
    <phoneticPr fontId="3"/>
  </si>
  <si>
    <t>Transaction</t>
    <phoneticPr fontId="3"/>
  </si>
  <si>
    <t>Total</t>
    <phoneticPr fontId="3"/>
  </si>
  <si>
    <t>EFFECTIVE RENTAL INCOME</t>
  </si>
  <si>
    <t>ROI</t>
    <phoneticPr fontId="3"/>
  </si>
  <si>
    <t>Plus: Other Income</t>
  </si>
  <si>
    <t>Other Fees, charges, etc</t>
  </si>
  <si>
    <t>Cap Rate</t>
    <phoneticPr fontId="3"/>
  </si>
  <si>
    <t>GROSS OPERATING INCOME</t>
  </si>
  <si>
    <t>Total Revenue</t>
  </si>
  <si>
    <t>Expense %</t>
    <phoneticPr fontId="3"/>
  </si>
  <si>
    <t>OPERATING EXPENSES</t>
  </si>
  <si>
    <t>Mortgage%</t>
    <phoneticPr fontId="3"/>
  </si>
  <si>
    <t>Real Estate Taxes</t>
  </si>
  <si>
    <t>Personal Property Taxes</t>
  </si>
  <si>
    <t>IRR</t>
    <phoneticPr fontId="3"/>
  </si>
  <si>
    <t>Property Insurance</t>
  </si>
  <si>
    <t>Off Site Management</t>
  </si>
  <si>
    <t>Payroll</t>
  </si>
  <si>
    <t>Expenses/Benefits</t>
  </si>
  <si>
    <t>Taxes/Worker's Compensation</t>
  </si>
  <si>
    <t>Repairs and Maintenance</t>
  </si>
  <si>
    <t>Percentage Repairs</t>
    <phoneticPr fontId="3"/>
  </si>
  <si>
    <t>Utilities</t>
  </si>
  <si>
    <t>Water + Trash</t>
    <phoneticPr fontId="3"/>
  </si>
  <si>
    <t>Accounting and Legal</t>
  </si>
  <si>
    <t>Licenses/Permits</t>
  </si>
  <si>
    <t>Advertising</t>
  </si>
  <si>
    <t>Supplies</t>
  </si>
  <si>
    <t>Lawn and Grounds Keeping</t>
  </si>
  <si>
    <t>Miscellaneous</t>
  </si>
  <si>
    <t>TOTAL OPERATING EXPENSES</t>
  </si>
  <si>
    <t>NET OPERATING INCOME</t>
  </si>
  <si>
    <t>Less: Annual Debt Service</t>
  </si>
  <si>
    <t>Total Mortgage Payments</t>
  </si>
  <si>
    <t>CASH FLOW BEFORE TAXES</t>
  </si>
  <si>
    <t>Add Back:  Principal Payments</t>
  </si>
  <si>
    <t>Principal Paid on Loan</t>
  </si>
  <si>
    <t>- Depreciation</t>
  </si>
  <si>
    <t>Tax Depreciation on Building</t>
  </si>
  <si>
    <t>TAXABLE NET INCOME (LOSS)</t>
  </si>
  <si>
    <t>Definitions</t>
  </si>
  <si>
    <r>
      <t xml:space="preserve">Loan to Value (LTV) </t>
    </r>
    <r>
      <rPr>
        <sz val="12"/>
        <color theme="1"/>
        <rFont val="Calibri"/>
        <family val="2"/>
        <scheme val="minor"/>
      </rPr>
      <t>= Loan / Property Value</t>
    </r>
  </si>
  <si>
    <t xml:space="preserve">LTV is a measurement of leverage.  The higher the LTV, the more leveraged a property.  Bank's use this to determine the </t>
  </si>
  <si>
    <t>riskiness of a loan.  Generally, banks do not loan above 85% LTV.</t>
  </si>
  <si>
    <t>Net Operating Income (NOI)</t>
  </si>
  <si>
    <t>Total Potential Income</t>
  </si>
  <si>
    <t>-</t>
  </si>
  <si>
    <t>Vacancy</t>
  </si>
  <si>
    <t>2/1</t>
  </si>
  <si>
    <t>Loan Term</t>
  </si>
  <si>
    <t>Amtz Period</t>
  </si>
  <si>
    <t>Rent Information</t>
  </si>
  <si>
    <t>Appreciation Rate</t>
  </si>
  <si>
    <t>No. Units</t>
  </si>
  <si>
    <t>Valuation (cap)</t>
  </si>
  <si>
    <t>Internal Rate of Return (IRR)</t>
  </si>
  <si>
    <t>Rate</t>
  </si>
  <si>
    <t>Input Rate</t>
  </si>
  <si>
    <t>Input rate for management</t>
  </si>
  <si>
    <t>Input Property Tax Rate</t>
  </si>
  <si>
    <t>Input Insurance</t>
  </si>
  <si>
    <t>Actual</t>
  </si>
  <si>
    <t>Potential</t>
  </si>
  <si>
    <t>East LA</t>
  </si>
  <si>
    <t>Directions: Input information into only the blue boxes</t>
  </si>
  <si>
    <t>23 Main St.</t>
  </si>
  <si>
    <t>3/2</t>
  </si>
  <si>
    <t>0/1</t>
  </si>
  <si>
    <t>Leasing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</si>
</sst>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%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8"/>
      <scheme val="minor"/>
    </font>
    <font>
      <b/>
      <sz val="14"/>
      <name val="Verdana"/>
    </font>
    <font>
      <sz val="6"/>
      <name val="Calibri"/>
      <family val="2"/>
      <charset val="128"/>
      <scheme val="minor"/>
    </font>
    <font>
      <b/>
      <sz val="10"/>
      <name val="Verdana"/>
    </font>
    <font>
      <b/>
      <i/>
      <sz val="10"/>
      <name val="Verdana"/>
    </font>
    <font>
      <b/>
      <i/>
      <sz val="8"/>
      <name val="Verdana"/>
    </font>
    <font>
      <sz val="10"/>
      <name val="Verdana"/>
    </font>
    <font>
      <b/>
      <u/>
      <sz val="10"/>
      <name val="Verdana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3" xfId="0" applyBorder="1"/>
    <xf numFmtId="10" fontId="0" fillId="0" borderId="3" xfId="0" applyNumberFormat="1" applyBorder="1"/>
    <xf numFmtId="0" fontId="7" fillId="0" borderId="0" xfId="0" applyFont="1"/>
    <xf numFmtId="0" fontId="0" fillId="0" borderId="0" xfId="0" applyFill="1" applyBorder="1"/>
    <xf numFmtId="0" fontId="8" fillId="0" borderId="0" xfId="0" applyFont="1"/>
    <xf numFmtId="0" fontId="7" fillId="0" borderId="0" xfId="0" quotePrefix="1" applyFont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3" xfId="0" applyFont="1" applyBorder="1"/>
    <xf numFmtId="0" fontId="0" fillId="0" borderId="13" xfId="0" applyBorder="1"/>
    <xf numFmtId="42" fontId="0" fillId="2" borderId="4" xfId="0" applyNumberFormat="1" applyFill="1" applyBorder="1" applyAlignment="1"/>
    <xf numFmtId="42" fontId="0" fillId="0" borderId="15" xfId="0" applyNumberFormat="1" applyFill="1" applyBorder="1" applyAlignment="1"/>
    <xf numFmtId="9" fontId="0" fillId="0" borderId="10" xfId="0" applyNumberFormat="1" applyFill="1" applyBorder="1"/>
    <xf numFmtId="42" fontId="0" fillId="0" borderId="10" xfId="0" applyNumberFormat="1" applyFill="1" applyBorder="1" applyAlignment="1"/>
    <xf numFmtId="42" fontId="0" fillId="0" borderId="10" xfId="0" applyNumberFormat="1" applyFill="1" applyBorder="1" applyAlignment="1">
      <alignment horizontal="left"/>
    </xf>
    <xf numFmtId="0" fontId="0" fillId="0" borderId="12" xfId="0" applyFill="1" applyBorder="1" applyAlignment="1"/>
    <xf numFmtId="0" fontId="0" fillId="2" borderId="10" xfId="0" applyFill="1" applyBorder="1"/>
    <xf numFmtId="0" fontId="0" fillId="2" borderId="12" xfId="0" applyFill="1" applyBorder="1"/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wrapText="1"/>
    </xf>
    <xf numFmtId="42" fontId="0" fillId="0" borderId="10" xfId="0" applyNumberFormat="1" applyFill="1" applyBorder="1"/>
    <xf numFmtId="49" fontId="0" fillId="0" borderId="3" xfId="0" applyNumberFormat="1" applyBorder="1"/>
    <xf numFmtId="0" fontId="0" fillId="0" borderId="17" xfId="0" applyBorder="1"/>
    <xf numFmtId="0" fontId="0" fillId="0" borderId="7" xfId="0" applyBorder="1" applyAlignment="1">
      <alignment horizontal="center"/>
    </xf>
    <xf numFmtId="0" fontId="0" fillId="0" borderId="3" xfId="0" applyFill="1" applyBorder="1"/>
    <xf numFmtId="0" fontId="7" fillId="0" borderId="3" xfId="0" applyFont="1" applyBorder="1"/>
    <xf numFmtId="0" fontId="4" fillId="0" borderId="3" xfId="0" applyFont="1" applyFill="1" applyBorder="1"/>
    <xf numFmtId="0" fontId="7" fillId="0" borderId="3" xfId="0" applyFont="1" applyFill="1" applyBorder="1"/>
    <xf numFmtId="0" fontId="0" fillId="0" borderId="3" xfId="0" quotePrefix="1" applyBorder="1"/>
    <xf numFmtId="10" fontId="0" fillId="0" borderId="10" xfId="0" applyNumberFormat="1" applyBorder="1"/>
    <xf numFmtId="10" fontId="0" fillId="0" borderId="17" xfId="0" applyNumberFormat="1" applyBorder="1"/>
    <xf numFmtId="10" fontId="0" fillId="0" borderId="12" xfId="0" applyNumberFormat="1" applyBorder="1"/>
    <xf numFmtId="0" fontId="0" fillId="0" borderId="9" xfId="0" applyFill="1" applyBorder="1"/>
    <xf numFmtId="10" fontId="0" fillId="0" borderId="3" xfId="0" applyNumberFormat="1" applyFill="1" applyBorder="1"/>
    <xf numFmtId="10" fontId="0" fillId="0" borderId="10" xfId="0" applyNumberFormat="1" applyFill="1" applyBorder="1"/>
    <xf numFmtId="44" fontId="0" fillId="0" borderId="3" xfId="0" applyNumberFormat="1" applyFill="1" applyBorder="1"/>
    <xf numFmtId="164" fontId="0" fillId="0" borderId="10" xfId="0" applyNumberFormat="1" applyFill="1" applyBorder="1"/>
    <xf numFmtId="0" fontId="0" fillId="0" borderId="13" xfId="0" applyBorder="1" applyAlignment="1">
      <alignment horizontal="center"/>
    </xf>
    <xf numFmtId="42" fontId="0" fillId="0" borderId="14" xfId="0" applyNumberFormat="1" applyFill="1" applyBorder="1"/>
    <xf numFmtId="165" fontId="0" fillId="2" borderId="4" xfId="0" applyNumberFormat="1" applyFill="1" applyBorder="1"/>
    <xf numFmtId="0" fontId="0" fillId="0" borderId="13" xfId="0" applyBorder="1" applyAlignment="1">
      <alignment horizontal="center" wrapText="1"/>
    </xf>
    <xf numFmtId="0" fontId="0" fillId="0" borderId="21" xfId="0" applyNumberFormat="1" applyFill="1" applyBorder="1"/>
    <xf numFmtId="0" fontId="0" fillId="2" borderId="4" xfId="0" applyNumberFormat="1" applyFill="1" applyBorder="1"/>
    <xf numFmtId="0" fontId="0" fillId="0" borderId="22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/>
    <xf numFmtId="0" fontId="0" fillId="0" borderId="15" xfId="0" applyBorder="1"/>
    <xf numFmtId="0" fontId="0" fillId="0" borderId="30" xfId="0" applyBorder="1"/>
    <xf numFmtId="0" fontId="0" fillId="0" borderId="4" xfId="0" applyFill="1" applyBorder="1"/>
    <xf numFmtId="0" fontId="0" fillId="0" borderId="3" xfId="0" applyFill="1" applyBorder="1" applyAlignment="1"/>
    <xf numFmtId="9" fontId="0" fillId="3" borderId="3" xfId="0" applyNumberFormat="1" applyFill="1" applyBorder="1"/>
    <xf numFmtId="10" fontId="0" fillId="3" borderId="3" xfId="0" applyNumberFormat="1" applyFill="1" applyBorder="1"/>
    <xf numFmtId="0" fontId="11" fillId="5" borderId="11" xfId="0" applyFont="1" applyFill="1" applyBorder="1"/>
    <xf numFmtId="9" fontId="11" fillId="5" borderId="12" xfId="0" applyNumberFormat="1" applyFont="1" applyFill="1" applyBorder="1"/>
    <xf numFmtId="44" fontId="4" fillId="0" borderId="3" xfId="0" applyNumberFormat="1" applyFont="1" applyFill="1" applyBorder="1" applyAlignment="1">
      <alignment horizontal="right"/>
    </xf>
    <xf numFmtId="44" fontId="1" fillId="0" borderId="3" xfId="0" applyNumberFormat="1" applyFont="1" applyFill="1" applyBorder="1"/>
    <xf numFmtId="44" fontId="0" fillId="0" borderId="3" xfId="0" applyNumberFormat="1" applyFill="1" applyBorder="1" applyAlignment="1">
      <alignment horizontal="right"/>
    </xf>
    <xf numFmtId="44" fontId="4" fillId="0" borderId="3" xfId="0" applyNumberFormat="1" applyFont="1" applyFill="1" applyBorder="1"/>
    <xf numFmtId="44" fontId="0" fillId="3" borderId="3" xfId="0" applyNumberFormat="1" applyFill="1" applyBorder="1" applyAlignment="1">
      <alignment horizontal="right"/>
    </xf>
    <xf numFmtId="44" fontId="0" fillId="3" borderId="3" xfId="0" applyNumberFormat="1" applyFill="1" applyBorder="1"/>
    <xf numFmtId="44" fontId="0" fillId="2" borderId="3" xfId="0" applyNumberFormat="1" applyFont="1" applyFill="1" applyBorder="1"/>
    <xf numFmtId="44" fontId="0" fillId="2" borderId="10" xfId="0" applyNumberFormat="1" applyFill="1" applyBorder="1"/>
    <xf numFmtId="44" fontId="0" fillId="0" borderId="3" xfId="0" applyNumberFormat="1" applyBorder="1"/>
    <xf numFmtId="44" fontId="0" fillId="0" borderId="10" xfId="0" applyNumberFormat="1" applyBorder="1"/>
    <xf numFmtId="44" fontId="0" fillId="0" borderId="17" xfId="0" applyNumberFormat="1" applyBorder="1"/>
    <xf numFmtId="44" fontId="0" fillId="0" borderId="12" xfId="0" applyNumberFormat="1" applyBorder="1"/>
    <xf numFmtId="44" fontId="0" fillId="0" borderId="14" xfId="0" applyNumberFormat="1" applyBorder="1"/>
    <xf numFmtId="44" fontId="0" fillId="0" borderId="27" xfId="0" applyNumberFormat="1" applyBorder="1"/>
    <xf numFmtId="44" fontId="0" fillId="0" borderId="28" xfId="0" applyNumberFormat="1" applyBorder="1"/>
    <xf numFmtId="44" fontId="1" fillId="0" borderId="29" xfId="0" applyNumberFormat="1" applyFont="1" applyFill="1" applyBorder="1"/>
    <xf numFmtId="2" fontId="0" fillId="0" borderId="3" xfId="0" applyNumberFormat="1" applyBorder="1"/>
    <xf numFmtId="2" fontId="0" fillId="0" borderId="10" xfId="0" applyNumberFormat="1" applyBorder="1"/>
    <xf numFmtId="0" fontId="4" fillId="0" borderId="16" xfId="0" applyFont="1" applyBorder="1"/>
    <xf numFmtId="0" fontId="4" fillId="0" borderId="16" xfId="0" applyFont="1" applyBorder="1" applyAlignment="1">
      <alignment horizontal="center" wrapText="1"/>
    </xf>
    <xf numFmtId="0" fontId="4" fillId="0" borderId="16" xfId="0" applyFont="1" applyFill="1" applyBorder="1"/>
    <xf numFmtId="0" fontId="4" fillId="0" borderId="17" xfId="0" applyFont="1" applyFill="1" applyBorder="1"/>
    <xf numFmtId="44" fontId="4" fillId="0" borderId="17" xfId="0" applyNumberFormat="1" applyFont="1" applyFill="1" applyBorder="1" applyAlignment="1">
      <alignment horizontal="right"/>
    </xf>
    <xf numFmtId="44" fontId="4" fillId="0" borderId="17" xfId="0" applyNumberFormat="1" applyFont="1" applyFill="1" applyBorder="1"/>
    <xf numFmtId="0" fontId="0" fillId="0" borderId="17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10" fontId="11" fillId="5" borderId="24" xfId="0" applyNumberFormat="1" applyFont="1" applyFill="1" applyBorder="1" applyAlignment="1">
      <alignment horizontal="center"/>
    </xf>
    <xf numFmtId="10" fontId="11" fillId="5" borderId="25" xfId="0" applyNumberFormat="1" applyFont="1" applyFill="1" applyBorder="1" applyAlignment="1">
      <alignment horizontal="center"/>
    </xf>
    <xf numFmtId="10" fontId="11" fillId="5" borderId="26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35" xfId="0" applyFill="1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35" xfId="0" applyBorder="1" applyAlignment="1"/>
    <xf numFmtId="9" fontId="0" fillId="3" borderId="16" xfId="0" applyNumberFormat="1" applyFill="1" applyBorder="1" applyAlignment="1">
      <alignment horizontal="center"/>
    </xf>
    <xf numFmtId="9" fontId="0" fillId="3" borderId="8" xfId="0" applyNumberFormat="1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5" xfId="0" applyBorder="1" applyAlignment="1">
      <alignment horizontal="left"/>
    </xf>
    <xf numFmtId="9" fontId="0" fillId="3" borderId="34" xfId="0" applyNumberFormat="1" applyFill="1" applyBorder="1" applyAlignment="1">
      <alignment horizontal="center"/>
    </xf>
    <xf numFmtId="9" fontId="0" fillId="3" borderId="20" xfId="0" applyNumberForma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44" fontId="0" fillId="0" borderId="17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9" fontId="0" fillId="3" borderId="10" xfId="0" applyNumberFormat="1" applyFill="1" applyBorder="1"/>
    <xf numFmtId="0" fontId="1" fillId="0" borderId="16" xfId="0" applyFont="1" applyBorder="1" applyAlignment="1">
      <alignment horizontal="center"/>
    </xf>
    <xf numFmtId="0" fontId="1" fillId="4" borderId="7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="125" zoomScaleNormal="125" zoomScalePageLayoutView="125" workbookViewId="0">
      <selection activeCell="O18" sqref="O18"/>
    </sheetView>
  </sheetViews>
  <sheetFormatPr baseColWidth="10" defaultRowHeight="15" x14ac:dyDescent="0"/>
  <cols>
    <col min="1" max="1" width="6.5" customWidth="1"/>
    <col min="2" max="2" width="29.6640625" customWidth="1"/>
    <col min="3" max="3" width="14.5" customWidth="1"/>
    <col min="4" max="4" width="6.6640625" customWidth="1"/>
    <col min="5" max="5" width="16" customWidth="1"/>
    <col min="6" max="6" width="15.5" customWidth="1"/>
    <col min="7" max="7" width="7.5" customWidth="1"/>
    <col min="8" max="8" width="15.5" customWidth="1"/>
    <col min="9" max="9" width="8.33203125" customWidth="1"/>
    <col min="10" max="10" width="12.1640625" customWidth="1"/>
    <col min="11" max="11" width="12.6640625" customWidth="1"/>
    <col min="12" max="12" width="6" customWidth="1"/>
    <col min="13" max="13" width="18.83203125" customWidth="1"/>
    <col min="14" max="15" width="15" customWidth="1"/>
    <col min="16" max="16" width="14.1640625" customWidth="1"/>
    <col min="17" max="17" width="5.83203125" customWidth="1"/>
    <col min="18" max="18" width="13" customWidth="1"/>
    <col min="20" max="20" width="13.5" customWidth="1"/>
  </cols>
  <sheetData>
    <row r="1" spans="1:16" ht="18">
      <c r="A1" s="1" t="s">
        <v>0</v>
      </c>
      <c r="E1" t="s">
        <v>106</v>
      </c>
    </row>
    <row r="2" spans="1:16" ht="19" thickBot="1">
      <c r="A2" s="1"/>
    </row>
    <row r="3" spans="1:16" ht="16" thickBot="1">
      <c r="B3" s="95" t="s">
        <v>1</v>
      </c>
      <c r="C3" s="96"/>
      <c r="E3" s="97" t="s">
        <v>2</v>
      </c>
      <c r="F3" s="98"/>
      <c r="H3" s="112" t="s">
        <v>93</v>
      </c>
      <c r="I3" s="113"/>
      <c r="J3" s="113"/>
      <c r="K3" s="114"/>
      <c r="M3" s="12" t="s">
        <v>36</v>
      </c>
      <c r="N3" s="121">
        <v>0.06</v>
      </c>
      <c r="O3" s="122"/>
    </row>
    <row r="4" spans="1:16" ht="19" thickBot="1">
      <c r="A4" s="1"/>
      <c r="B4" s="13" t="s">
        <v>3</v>
      </c>
      <c r="C4" s="24" t="s">
        <v>107</v>
      </c>
      <c r="E4" s="17" t="s">
        <v>4</v>
      </c>
      <c r="F4" s="18">
        <v>600000</v>
      </c>
      <c r="H4" s="13" t="s">
        <v>95</v>
      </c>
      <c r="I4" s="6" t="s">
        <v>7</v>
      </c>
      <c r="J4" s="6" t="s">
        <v>8</v>
      </c>
      <c r="K4" s="14" t="s">
        <v>9</v>
      </c>
      <c r="M4" s="13"/>
      <c r="N4" s="6" t="s">
        <v>103</v>
      </c>
      <c r="O4" s="14" t="s">
        <v>104</v>
      </c>
    </row>
    <row r="5" spans="1:16" ht="16" thickBot="1">
      <c r="B5" s="13" t="s">
        <v>5</v>
      </c>
      <c r="C5" s="24" t="s">
        <v>105</v>
      </c>
      <c r="D5" s="9"/>
      <c r="E5" s="17" t="s">
        <v>6</v>
      </c>
      <c r="F5" s="18">
        <v>500000</v>
      </c>
      <c r="H5" s="13">
        <v>1</v>
      </c>
      <c r="I5" s="30" t="s">
        <v>108</v>
      </c>
      <c r="J5" s="70">
        <v>2200</v>
      </c>
      <c r="K5" s="71">
        <v>2700</v>
      </c>
      <c r="M5" s="13" t="s">
        <v>39</v>
      </c>
      <c r="N5" s="80">
        <f>$F$6/E22</f>
        <v>14.102564102564102</v>
      </c>
      <c r="O5" s="81">
        <f>F6/F22</f>
        <v>11.904761904761905</v>
      </c>
    </row>
    <row r="6" spans="1:16">
      <c r="B6" s="13" t="s">
        <v>10</v>
      </c>
      <c r="C6" s="24">
        <v>4</v>
      </c>
      <c r="D6" s="9"/>
      <c r="E6" s="13" t="s">
        <v>11</v>
      </c>
      <c r="F6" s="19">
        <f>F4+F5</f>
        <v>1100000</v>
      </c>
      <c r="H6" s="13">
        <v>2</v>
      </c>
      <c r="I6" s="30" t="s">
        <v>90</v>
      </c>
      <c r="J6" s="70">
        <v>1900</v>
      </c>
      <c r="K6" s="71">
        <v>2000</v>
      </c>
      <c r="M6" s="41" t="s">
        <v>45</v>
      </c>
      <c r="N6" s="42">
        <f>E48/$F$9</f>
        <v>-1.2916164878757422E-2</v>
      </c>
      <c r="O6" s="43">
        <f>F48/F9</f>
        <v>3.1014744212151668E-2</v>
      </c>
    </row>
    <row r="7" spans="1:16">
      <c r="B7" s="13" t="s">
        <v>12</v>
      </c>
      <c r="C7" s="24">
        <v>5000</v>
      </c>
      <c r="D7" s="9"/>
      <c r="E7" s="13" t="s">
        <v>13</v>
      </c>
      <c r="F7" s="131">
        <v>0.25</v>
      </c>
      <c r="H7" s="13">
        <v>3</v>
      </c>
      <c r="I7" s="30" t="s">
        <v>90</v>
      </c>
      <c r="J7" s="70">
        <v>1500</v>
      </c>
      <c r="K7" s="71">
        <v>1900</v>
      </c>
      <c r="M7" s="13" t="s">
        <v>48</v>
      </c>
      <c r="N7" s="7">
        <f>E46/$F$6</f>
        <v>4.4536363636363638E-2</v>
      </c>
      <c r="O7" s="38">
        <f>F46/F6</f>
        <v>5.5519090909090907E-2</v>
      </c>
    </row>
    <row r="8" spans="1:16">
      <c r="B8" s="13" t="s">
        <v>14</v>
      </c>
      <c r="C8" s="24">
        <v>1950</v>
      </c>
      <c r="D8" s="9"/>
      <c r="E8" s="13" t="s">
        <v>17</v>
      </c>
      <c r="F8" s="21">
        <f>F6*(1-F7)</f>
        <v>825000</v>
      </c>
      <c r="H8" s="13">
        <v>4</v>
      </c>
      <c r="I8" s="30" t="s">
        <v>109</v>
      </c>
      <c r="J8" s="70">
        <v>900</v>
      </c>
      <c r="K8" s="71">
        <v>1100</v>
      </c>
      <c r="M8" s="41" t="s">
        <v>96</v>
      </c>
      <c r="N8" s="44">
        <f>E46/N3</f>
        <v>816500</v>
      </c>
      <c r="O8" s="45">
        <f>F46/N3</f>
        <v>1017850</v>
      </c>
    </row>
    <row r="9" spans="1:16" ht="16" thickBot="1">
      <c r="B9" s="15" t="s">
        <v>15</v>
      </c>
      <c r="C9" s="25" t="s">
        <v>16</v>
      </c>
      <c r="E9" s="13" t="s">
        <v>19</v>
      </c>
      <c r="F9" s="22">
        <f>F6-F8</f>
        <v>275000</v>
      </c>
      <c r="H9" s="13">
        <v>5</v>
      </c>
      <c r="I9" s="30"/>
      <c r="J9" s="70"/>
      <c r="K9" s="71"/>
      <c r="M9" s="13" t="s">
        <v>51</v>
      </c>
      <c r="N9" s="7">
        <f>E45/E22</f>
        <v>0.32192307692307692</v>
      </c>
      <c r="O9" s="38">
        <f>F45/F26</f>
        <v>0.30427204374572797</v>
      </c>
    </row>
    <row r="10" spans="1:16" ht="16" thickBot="1">
      <c r="E10" s="15" t="s">
        <v>21</v>
      </c>
      <c r="F10" s="23">
        <v>27.5</v>
      </c>
      <c r="H10" s="13">
        <v>6</v>
      </c>
      <c r="I10" s="30"/>
      <c r="J10" s="70"/>
      <c r="K10" s="71"/>
      <c r="M10" s="15" t="s">
        <v>53</v>
      </c>
      <c r="N10" s="39">
        <f>-E47/E22</f>
        <v>0.67361468386741397</v>
      </c>
      <c r="O10" s="40">
        <f>-F47/F26</f>
        <v>0.59856397062723044</v>
      </c>
    </row>
    <row r="11" spans="1:16" ht="16" thickBot="1">
      <c r="H11" s="13">
        <v>7</v>
      </c>
      <c r="I11" s="30"/>
      <c r="J11" s="70"/>
      <c r="K11" s="71"/>
    </row>
    <row r="12" spans="1:16" ht="16" thickBot="1">
      <c r="B12" s="95" t="s">
        <v>18</v>
      </c>
      <c r="C12" s="96"/>
      <c r="E12" s="95" t="s">
        <v>23</v>
      </c>
      <c r="F12" s="96"/>
      <c r="H12" s="13"/>
      <c r="I12" s="6" t="s">
        <v>29</v>
      </c>
      <c r="J12" s="72">
        <f>SUM(J5:J11)</f>
        <v>6500</v>
      </c>
      <c r="K12" s="73">
        <f>SUM(K5:K11)</f>
        <v>7700</v>
      </c>
      <c r="M12" s="128" t="s">
        <v>97</v>
      </c>
      <c r="N12" s="129"/>
      <c r="O12" s="129"/>
      <c r="P12" s="130"/>
    </row>
    <row r="13" spans="1:16" ht="16" thickBot="1">
      <c r="B13" s="13" t="s">
        <v>20</v>
      </c>
      <c r="C13" s="20">
        <f>F8/F6</f>
        <v>0.75</v>
      </c>
      <c r="E13" s="26" t="s">
        <v>28</v>
      </c>
      <c r="F13" s="29">
        <f>F8</f>
        <v>825000</v>
      </c>
      <c r="H13" s="15"/>
      <c r="I13" s="31" t="s">
        <v>30</v>
      </c>
      <c r="J13" s="74">
        <f>J12*12</f>
        <v>78000</v>
      </c>
      <c r="K13" s="75">
        <f>K12*12</f>
        <v>92400</v>
      </c>
      <c r="M13" s="55" t="s">
        <v>40</v>
      </c>
      <c r="N13" s="52" t="s">
        <v>41</v>
      </c>
      <c r="O13" s="52" t="s">
        <v>42</v>
      </c>
      <c r="P13" s="56" t="s">
        <v>43</v>
      </c>
    </row>
    <row r="14" spans="1:16" ht="16" thickBot="1">
      <c r="B14" s="13" t="s">
        <v>22</v>
      </c>
      <c r="C14" s="20">
        <f>E48/F9</f>
        <v>-1.2916164878757422E-2</v>
      </c>
      <c r="E14" s="27" t="s">
        <v>25</v>
      </c>
      <c r="F14" s="47">
        <f>PMT(F15/12,F17,F13)</f>
        <v>-4378.4954451381909</v>
      </c>
      <c r="M14" s="53">
        <v>0</v>
      </c>
      <c r="N14" s="72">
        <v>0</v>
      </c>
      <c r="O14" s="72">
        <f>-(F9)</f>
        <v>-275000</v>
      </c>
      <c r="P14" s="73">
        <f>SUM(N14:O14)</f>
        <v>-275000</v>
      </c>
    </row>
    <row r="15" spans="1:16" ht="16" thickBot="1">
      <c r="B15" s="13" t="s">
        <v>24</v>
      </c>
      <c r="C15" s="20">
        <f>E48/F6</f>
        <v>-3.2290412196893555E-3</v>
      </c>
      <c r="E15" s="46" t="s">
        <v>26</v>
      </c>
      <c r="F15" s="48">
        <v>4.9000000000000002E-2</v>
      </c>
      <c r="G15" s="3"/>
      <c r="H15" s="133" t="s">
        <v>94</v>
      </c>
      <c r="I15" s="108">
        <v>0.03</v>
      </c>
      <c r="J15" s="109"/>
      <c r="M15" s="53">
        <v>1</v>
      </c>
      <c r="N15" s="72">
        <f>E48</f>
        <v>-3551.945341658291</v>
      </c>
      <c r="O15" s="72"/>
      <c r="P15" s="73">
        <f t="shared" ref="P15:P16" si="0">SUM(N15:O15)</f>
        <v>-3551.945341658291</v>
      </c>
    </row>
    <row r="16" spans="1:16" ht="16" thickBot="1">
      <c r="B16" s="62" t="s">
        <v>27</v>
      </c>
      <c r="C16" s="63">
        <f>E46/F6</f>
        <v>4.4536363636363638E-2</v>
      </c>
      <c r="E16" s="49" t="s">
        <v>91</v>
      </c>
      <c r="F16" s="51">
        <v>30</v>
      </c>
      <c r="G16" s="3"/>
      <c r="H16" s="53">
        <v>0</v>
      </c>
      <c r="I16" s="110">
        <f>F6</f>
        <v>1100000</v>
      </c>
      <c r="J16" s="111"/>
      <c r="K16" s="3"/>
      <c r="L16" s="5"/>
      <c r="M16" s="53">
        <v>2</v>
      </c>
      <c r="N16" s="72">
        <f>N15+((F48-N15)*0.3)</f>
        <v>72.354658341708728</v>
      </c>
      <c r="O16" s="72"/>
      <c r="P16" s="73">
        <f t="shared" si="0"/>
        <v>72.354658341708728</v>
      </c>
    </row>
    <row r="17" spans="1:16" ht="16" thickBot="1">
      <c r="E17" s="28" t="s">
        <v>92</v>
      </c>
      <c r="F17" s="50">
        <f>F16*12</f>
        <v>360</v>
      </c>
      <c r="G17" s="3"/>
      <c r="H17" s="53">
        <v>1</v>
      </c>
      <c r="I17" s="110">
        <f>I16*(1+$I$15)</f>
        <v>1133000</v>
      </c>
      <c r="J17" s="111"/>
      <c r="K17" s="3"/>
      <c r="M17" s="53">
        <v>3</v>
      </c>
      <c r="N17" s="72">
        <f>F48</f>
        <v>8529.054658341709</v>
      </c>
      <c r="O17" s="72">
        <f>+I19-F8+(E49*3)</f>
        <v>413350.53602497483</v>
      </c>
      <c r="P17" s="76">
        <f>SUM(N17:O17)+(E49*3)</f>
        <v>458230.4267082914</v>
      </c>
    </row>
    <row r="18" spans="1:16" ht="16" thickBot="1">
      <c r="G18" s="3"/>
      <c r="H18" s="53">
        <v>2</v>
      </c>
      <c r="I18" s="110">
        <f>I17*(1+$I$15)</f>
        <v>1166990</v>
      </c>
      <c r="J18" s="111"/>
      <c r="K18" s="3"/>
      <c r="M18" s="57" t="s">
        <v>43</v>
      </c>
      <c r="N18" s="77">
        <f>SUM(N14:N17)</f>
        <v>5049.4639750251263</v>
      </c>
      <c r="O18" s="78">
        <f>SUM(O14:O17)</f>
        <v>138350.53602497483</v>
      </c>
      <c r="P18" s="79">
        <f>SUM(N18:O18)</f>
        <v>143399.99999999997</v>
      </c>
    </row>
    <row r="19" spans="1:16" ht="16" thickBot="1">
      <c r="E19" s="4"/>
      <c r="F19" s="3"/>
      <c r="G19" s="3"/>
      <c r="H19" s="54">
        <v>3</v>
      </c>
      <c r="I19" s="126">
        <f>I18*(1+$I$15)</f>
        <v>1201999.7</v>
      </c>
      <c r="J19" s="127"/>
      <c r="K19" s="3"/>
      <c r="M19" s="58" t="s">
        <v>56</v>
      </c>
      <c r="N19" s="92">
        <f>IRR(P14:P17)</f>
        <v>0.18132627818270142</v>
      </c>
      <c r="O19" s="93"/>
      <c r="P19" s="94"/>
    </row>
    <row r="20" spans="1:16" ht="16" thickBot="1">
      <c r="F20" s="3"/>
      <c r="G20" s="3"/>
      <c r="H20" s="3"/>
      <c r="I20" s="3"/>
      <c r="J20" s="3"/>
      <c r="K20" s="3"/>
      <c r="L20" s="3"/>
    </row>
    <row r="21" spans="1:16" ht="27">
      <c r="A21" s="32" t="s">
        <v>31</v>
      </c>
      <c r="B21" s="82" t="s">
        <v>32</v>
      </c>
      <c r="C21" s="82"/>
      <c r="D21" s="82"/>
      <c r="E21" s="83" t="s">
        <v>33</v>
      </c>
      <c r="F21" s="132" t="s">
        <v>34</v>
      </c>
      <c r="G21" s="84" t="s">
        <v>98</v>
      </c>
      <c r="H21" s="99" t="s">
        <v>35</v>
      </c>
      <c r="I21" s="100"/>
      <c r="J21" s="100"/>
      <c r="K21" s="101"/>
    </row>
    <row r="22" spans="1:16">
      <c r="A22" s="13">
        <v>1</v>
      </c>
      <c r="B22" s="16" t="s">
        <v>37</v>
      </c>
      <c r="C22" s="6"/>
      <c r="D22" s="6"/>
      <c r="E22" s="64">
        <f>J13</f>
        <v>78000</v>
      </c>
      <c r="F22" s="65">
        <f>K13</f>
        <v>92400</v>
      </c>
      <c r="G22" s="59"/>
      <c r="H22" s="102"/>
      <c r="I22" s="103"/>
      <c r="J22" s="103"/>
      <c r="K22" s="104"/>
    </row>
    <row r="23" spans="1:16">
      <c r="A23" s="13">
        <v>2</v>
      </c>
      <c r="B23" s="6" t="s">
        <v>38</v>
      </c>
      <c r="C23" s="6"/>
      <c r="D23" s="6"/>
      <c r="E23" s="66">
        <f>-(G23*E22)</f>
        <v>-3900</v>
      </c>
      <c r="F23" s="44">
        <f>-(F22*G23)</f>
        <v>-4620</v>
      </c>
      <c r="G23" s="60">
        <v>0.05</v>
      </c>
      <c r="H23" s="105" t="s">
        <v>99</v>
      </c>
      <c r="I23" s="106"/>
      <c r="J23" s="106"/>
      <c r="K23" s="107"/>
    </row>
    <row r="24" spans="1:16">
      <c r="A24" s="13">
        <v>3</v>
      </c>
      <c r="B24" s="16" t="s">
        <v>44</v>
      </c>
      <c r="C24" s="6"/>
      <c r="D24" s="6"/>
      <c r="E24" s="64">
        <f>E22+E23</f>
        <v>74100</v>
      </c>
      <c r="F24" s="67">
        <f>F22+F23</f>
        <v>87780</v>
      </c>
      <c r="G24" s="59"/>
      <c r="H24" s="102"/>
      <c r="I24" s="103"/>
      <c r="J24" s="103"/>
      <c r="K24" s="104"/>
    </row>
    <row r="25" spans="1:16">
      <c r="A25" s="13">
        <v>4</v>
      </c>
      <c r="B25" s="6" t="s">
        <v>46</v>
      </c>
      <c r="C25" s="6"/>
      <c r="D25" s="6"/>
      <c r="E25" s="68">
        <v>0</v>
      </c>
      <c r="F25" s="69"/>
      <c r="G25" s="6"/>
      <c r="H25" s="102" t="s">
        <v>47</v>
      </c>
      <c r="I25" s="103"/>
      <c r="J25" s="103"/>
      <c r="K25" s="104"/>
    </row>
    <row r="26" spans="1:16">
      <c r="A26" s="13">
        <v>5</v>
      </c>
      <c r="B26" s="16" t="s">
        <v>49</v>
      </c>
      <c r="C26" s="33"/>
      <c r="D26" s="6"/>
      <c r="E26" s="64">
        <f>E24+E25</f>
        <v>74100</v>
      </c>
      <c r="F26" s="67">
        <f>F24+F25</f>
        <v>87780</v>
      </c>
      <c r="G26" s="6"/>
      <c r="H26" s="102" t="s">
        <v>50</v>
      </c>
      <c r="I26" s="103"/>
      <c r="J26" s="103"/>
      <c r="K26" s="104"/>
    </row>
    <row r="27" spans="1:16">
      <c r="A27" s="13"/>
      <c r="B27" s="89"/>
      <c r="C27" s="90"/>
      <c r="D27" s="90"/>
      <c r="E27" s="90"/>
      <c r="F27" s="90"/>
      <c r="G27" s="90"/>
      <c r="H27" s="90"/>
      <c r="I27" s="90"/>
      <c r="J27" s="90"/>
      <c r="K27" s="91"/>
    </row>
    <row r="28" spans="1:16">
      <c r="A28" s="13"/>
      <c r="B28" s="16" t="s">
        <v>52</v>
      </c>
      <c r="C28" s="89"/>
      <c r="D28" s="90"/>
      <c r="E28" s="90"/>
      <c r="F28" s="90"/>
      <c r="G28" s="90"/>
      <c r="H28" s="90"/>
      <c r="I28" s="90"/>
      <c r="J28" s="90"/>
      <c r="K28" s="91"/>
    </row>
    <row r="29" spans="1:16">
      <c r="A29" s="13">
        <v>6</v>
      </c>
      <c r="B29" s="6" t="s">
        <v>54</v>
      </c>
      <c r="C29" s="6"/>
      <c r="D29" s="6"/>
      <c r="E29" s="66">
        <f>F6*G29</f>
        <v>13750</v>
      </c>
      <c r="F29" s="44">
        <f>G29*F6</f>
        <v>13750</v>
      </c>
      <c r="G29" s="61">
        <v>1.2500000000000001E-2</v>
      </c>
      <c r="H29" s="118" t="s">
        <v>101</v>
      </c>
      <c r="I29" s="119"/>
      <c r="J29" s="119"/>
      <c r="K29" s="120"/>
      <c r="M29" s="3"/>
    </row>
    <row r="30" spans="1:16">
      <c r="A30" s="13">
        <v>7</v>
      </c>
      <c r="B30" s="34" t="s">
        <v>55</v>
      </c>
      <c r="C30" s="6"/>
      <c r="D30" s="6"/>
      <c r="E30" s="68">
        <v>0</v>
      </c>
      <c r="F30" s="69">
        <v>0</v>
      </c>
      <c r="G30" s="33"/>
      <c r="H30" s="115"/>
      <c r="I30" s="116"/>
      <c r="J30" s="116"/>
      <c r="K30" s="117"/>
      <c r="M30" s="3"/>
    </row>
    <row r="31" spans="1:16">
      <c r="A31" s="13">
        <v>8</v>
      </c>
      <c r="B31" s="34" t="s">
        <v>57</v>
      </c>
      <c r="C31" s="6"/>
      <c r="D31" s="6"/>
      <c r="E31" s="68">
        <v>1300</v>
      </c>
      <c r="F31" s="69">
        <v>1300</v>
      </c>
      <c r="G31" s="33"/>
      <c r="H31" s="115" t="s">
        <v>102</v>
      </c>
      <c r="I31" s="116"/>
      <c r="J31" s="116"/>
      <c r="K31" s="117"/>
      <c r="M31" s="3"/>
    </row>
    <row r="32" spans="1:16">
      <c r="A32" s="13">
        <v>9</v>
      </c>
      <c r="B32" s="34" t="s">
        <v>58</v>
      </c>
      <c r="C32" s="6"/>
      <c r="D32" s="6"/>
      <c r="E32" s="66">
        <f>E22*G32</f>
        <v>0</v>
      </c>
      <c r="F32" s="44">
        <f>G32*F26</f>
        <v>0</v>
      </c>
      <c r="G32" s="60">
        <v>0</v>
      </c>
      <c r="H32" s="115" t="s">
        <v>100</v>
      </c>
      <c r="I32" s="116"/>
      <c r="J32" s="116"/>
      <c r="K32" s="117"/>
      <c r="M32" s="3"/>
    </row>
    <row r="33" spans="1:13">
      <c r="A33" s="13">
        <v>10</v>
      </c>
      <c r="B33" s="34" t="s">
        <v>59</v>
      </c>
      <c r="C33" s="6"/>
      <c r="D33" s="6"/>
      <c r="E33" s="68">
        <v>0</v>
      </c>
      <c r="F33" s="69">
        <v>0</v>
      </c>
      <c r="G33" s="33"/>
      <c r="H33" s="115"/>
      <c r="I33" s="116"/>
      <c r="J33" s="116"/>
      <c r="K33" s="117"/>
      <c r="M33" s="3"/>
    </row>
    <row r="34" spans="1:13">
      <c r="A34" s="13">
        <v>11</v>
      </c>
      <c r="B34" s="34" t="s">
        <v>60</v>
      </c>
      <c r="C34" s="6"/>
      <c r="D34" s="6"/>
      <c r="E34" s="68">
        <v>0</v>
      </c>
      <c r="F34" s="69">
        <v>0</v>
      </c>
      <c r="G34" s="33"/>
      <c r="H34" s="115"/>
      <c r="I34" s="116"/>
      <c r="J34" s="116"/>
      <c r="K34" s="117"/>
      <c r="M34" s="3"/>
    </row>
    <row r="35" spans="1:13">
      <c r="A35" s="13">
        <v>12</v>
      </c>
      <c r="B35" s="34" t="s">
        <v>61</v>
      </c>
      <c r="C35" s="6"/>
      <c r="D35" s="6"/>
      <c r="E35" s="68">
        <v>0</v>
      </c>
      <c r="F35" s="69">
        <v>0</v>
      </c>
      <c r="G35" s="33"/>
      <c r="H35" s="115"/>
      <c r="I35" s="116"/>
      <c r="J35" s="116"/>
      <c r="K35" s="117"/>
      <c r="M35" s="3"/>
    </row>
    <row r="36" spans="1:13">
      <c r="A36" s="13">
        <v>13</v>
      </c>
      <c r="B36" s="34" t="s">
        <v>62</v>
      </c>
      <c r="C36" s="6"/>
      <c r="D36" s="6"/>
      <c r="E36" s="66">
        <f>G36*E26</f>
        <v>3705</v>
      </c>
      <c r="F36" s="44">
        <f>G36*F22</f>
        <v>4620</v>
      </c>
      <c r="G36" s="60">
        <v>0.05</v>
      </c>
      <c r="H36" s="115" t="s">
        <v>63</v>
      </c>
      <c r="I36" s="116"/>
      <c r="J36" s="116"/>
      <c r="K36" s="117"/>
      <c r="M36" s="3"/>
    </row>
    <row r="37" spans="1:13">
      <c r="A37" s="13">
        <v>14</v>
      </c>
      <c r="B37" s="34" t="s">
        <v>64</v>
      </c>
      <c r="C37" s="6"/>
      <c r="D37" s="6"/>
      <c r="E37" s="66">
        <f>E26*G37</f>
        <v>3705</v>
      </c>
      <c r="F37" s="44">
        <f>G37*F26</f>
        <v>4389</v>
      </c>
      <c r="G37" s="60">
        <v>0.05</v>
      </c>
      <c r="H37" s="115" t="s">
        <v>65</v>
      </c>
      <c r="I37" s="116"/>
      <c r="J37" s="116"/>
      <c r="K37" s="117"/>
      <c r="M37" s="3"/>
    </row>
    <row r="38" spans="1:13">
      <c r="A38" s="13">
        <v>15</v>
      </c>
      <c r="B38" s="33" t="s">
        <v>66</v>
      </c>
      <c r="C38" s="6"/>
      <c r="D38" s="6"/>
      <c r="E38" s="68">
        <v>500</v>
      </c>
      <c r="F38" s="69">
        <v>500</v>
      </c>
      <c r="G38" s="33"/>
      <c r="H38" s="115"/>
      <c r="I38" s="116"/>
      <c r="J38" s="116"/>
      <c r="K38" s="117"/>
      <c r="M38" s="3"/>
    </row>
    <row r="39" spans="1:13">
      <c r="A39" s="13">
        <v>16</v>
      </c>
      <c r="B39" s="33" t="s">
        <v>67</v>
      </c>
      <c r="C39" s="6"/>
      <c r="D39" s="6"/>
      <c r="E39" s="68">
        <v>150</v>
      </c>
      <c r="F39" s="69">
        <v>150</v>
      </c>
      <c r="G39" s="33"/>
      <c r="H39" s="115"/>
      <c r="I39" s="116"/>
      <c r="J39" s="116"/>
      <c r="K39" s="117"/>
      <c r="M39" s="3"/>
    </row>
    <row r="40" spans="1:13">
      <c r="A40" s="13">
        <v>17</v>
      </c>
      <c r="B40" s="33" t="s">
        <v>68</v>
      </c>
      <c r="C40" s="6"/>
      <c r="D40" s="6"/>
      <c r="E40" s="68">
        <v>0</v>
      </c>
      <c r="F40" s="69">
        <v>0</v>
      </c>
      <c r="G40" s="33"/>
      <c r="H40" s="115"/>
      <c r="I40" s="116"/>
      <c r="J40" s="116"/>
      <c r="K40" s="117"/>
      <c r="M40" s="3"/>
    </row>
    <row r="41" spans="1:13">
      <c r="A41" s="13">
        <v>18</v>
      </c>
      <c r="B41" s="33" t="s">
        <v>69</v>
      </c>
      <c r="C41" s="6"/>
      <c r="D41" s="6"/>
      <c r="E41" s="68">
        <v>0</v>
      </c>
      <c r="F41" s="69">
        <v>0</v>
      </c>
      <c r="G41" s="33"/>
      <c r="H41" s="115"/>
      <c r="I41" s="116"/>
      <c r="J41" s="116"/>
      <c r="K41" s="117"/>
      <c r="M41" s="3"/>
    </row>
    <row r="42" spans="1:13">
      <c r="A42" s="13">
        <v>19</v>
      </c>
      <c r="B42" s="33" t="s">
        <v>70</v>
      </c>
      <c r="C42" s="6"/>
      <c r="D42" s="6"/>
      <c r="E42" s="68">
        <v>600</v>
      </c>
      <c r="F42" s="69">
        <v>600</v>
      </c>
      <c r="G42" s="33"/>
      <c r="H42" s="115"/>
      <c r="I42" s="116"/>
      <c r="J42" s="116"/>
      <c r="K42" s="117"/>
      <c r="M42" s="3"/>
    </row>
    <row r="43" spans="1:13">
      <c r="A43" s="13">
        <v>20</v>
      </c>
      <c r="B43" s="33" t="s">
        <v>71</v>
      </c>
      <c r="C43" s="6"/>
      <c r="D43" s="6"/>
      <c r="E43" s="68">
        <v>400</v>
      </c>
      <c r="F43" s="69">
        <v>400</v>
      </c>
      <c r="G43" s="33"/>
      <c r="H43" s="115"/>
      <c r="I43" s="116"/>
      <c r="J43" s="116"/>
      <c r="K43" s="117"/>
      <c r="M43" s="3"/>
    </row>
    <row r="44" spans="1:13">
      <c r="A44" s="13">
        <v>21</v>
      </c>
      <c r="B44" s="33" t="s">
        <v>110</v>
      </c>
      <c r="C44" s="33"/>
      <c r="D44" s="6"/>
      <c r="E44" s="68">
        <v>1000</v>
      </c>
      <c r="F44" s="69">
        <v>1000</v>
      </c>
      <c r="G44" s="33"/>
      <c r="H44" s="115"/>
      <c r="I44" s="116"/>
      <c r="J44" s="116"/>
      <c r="K44" s="117"/>
      <c r="M44" s="3"/>
    </row>
    <row r="45" spans="1:13">
      <c r="A45" s="13">
        <v>24</v>
      </c>
      <c r="B45" s="16" t="s">
        <v>72</v>
      </c>
      <c r="C45" s="6"/>
      <c r="D45" s="6"/>
      <c r="E45" s="64">
        <f>SUM(E29:E44)</f>
        <v>25110</v>
      </c>
      <c r="F45" s="67">
        <f>SUM(F29:F44)</f>
        <v>26709</v>
      </c>
      <c r="G45" s="6"/>
      <c r="H45" s="115"/>
      <c r="I45" s="116"/>
      <c r="J45" s="116"/>
      <c r="K45" s="117"/>
      <c r="M45" s="3"/>
    </row>
    <row r="46" spans="1:13">
      <c r="A46" s="13">
        <v>25</v>
      </c>
      <c r="B46" s="16" t="s">
        <v>73</v>
      </c>
      <c r="C46" s="6"/>
      <c r="D46" s="6"/>
      <c r="E46" s="64">
        <f>E26-E45</f>
        <v>48990</v>
      </c>
      <c r="F46" s="67">
        <f>F26-F45</f>
        <v>61071</v>
      </c>
      <c r="G46" s="33"/>
      <c r="H46" s="115"/>
      <c r="I46" s="116"/>
      <c r="J46" s="116"/>
      <c r="K46" s="117"/>
      <c r="M46" s="3"/>
    </row>
    <row r="47" spans="1:13">
      <c r="A47" s="13">
        <v>26</v>
      </c>
      <c r="B47" s="6" t="s">
        <v>74</v>
      </c>
      <c r="C47" s="6"/>
      <c r="D47" s="6"/>
      <c r="E47" s="66">
        <f>F14*12</f>
        <v>-52541.945341658291</v>
      </c>
      <c r="F47" s="44">
        <f>F14*12</f>
        <v>-52541.945341658291</v>
      </c>
      <c r="G47" s="6"/>
      <c r="H47" s="115" t="s">
        <v>75</v>
      </c>
      <c r="I47" s="116"/>
      <c r="J47" s="116"/>
      <c r="K47" s="117"/>
      <c r="M47" s="3"/>
    </row>
    <row r="48" spans="1:13">
      <c r="A48" s="13">
        <v>27</v>
      </c>
      <c r="B48" s="35" t="s">
        <v>76</v>
      </c>
      <c r="C48" s="6"/>
      <c r="D48" s="6"/>
      <c r="E48" s="64">
        <f>SUM(E46:E47)</f>
        <v>-3551.945341658291</v>
      </c>
      <c r="F48" s="67">
        <f>SUM(F46:F47)</f>
        <v>8529.054658341709</v>
      </c>
      <c r="G48" s="33"/>
      <c r="H48" s="115"/>
      <c r="I48" s="116"/>
      <c r="J48" s="116"/>
      <c r="K48" s="117"/>
      <c r="M48" s="3"/>
    </row>
    <row r="49" spans="1:13">
      <c r="A49" s="13">
        <v>28</v>
      </c>
      <c r="B49" s="36" t="s">
        <v>77</v>
      </c>
      <c r="C49" s="6"/>
      <c r="D49" s="6"/>
      <c r="E49" s="66">
        <f>-E47-(F13*F15)</f>
        <v>12116.945341658291</v>
      </c>
      <c r="F49" s="44">
        <f>-E47-(F13*F15)</f>
        <v>12116.945341658291</v>
      </c>
      <c r="G49" s="6"/>
      <c r="H49" s="115" t="s">
        <v>78</v>
      </c>
      <c r="I49" s="116"/>
      <c r="J49" s="116"/>
      <c r="K49" s="117"/>
      <c r="M49" s="3"/>
    </row>
    <row r="50" spans="1:13">
      <c r="A50" s="13">
        <v>29</v>
      </c>
      <c r="B50" s="37" t="s">
        <v>79</v>
      </c>
      <c r="C50" s="6"/>
      <c r="D50" s="6"/>
      <c r="E50" s="66">
        <f>-F4/F10</f>
        <v>-21818.18181818182</v>
      </c>
      <c r="F50" s="44">
        <f>-F4/F10</f>
        <v>-21818.18181818182</v>
      </c>
      <c r="G50" s="6"/>
      <c r="H50" s="115" t="s">
        <v>80</v>
      </c>
      <c r="I50" s="116"/>
      <c r="J50" s="116"/>
      <c r="K50" s="117"/>
      <c r="M50" s="3"/>
    </row>
    <row r="51" spans="1:13" ht="16" thickBot="1">
      <c r="A51" s="15">
        <v>30</v>
      </c>
      <c r="B51" s="85" t="s">
        <v>81</v>
      </c>
      <c r="C51" s="31"/>
      <c r="D51" s="31"/>
      <c r="E51" s="86">
        <f>E48+E49+E50</f>
        <v>-13253.18181818182</v>
      </c>
      <c r="F51" s="87">
        <f>F48+F49+F50</f>
        <v>-1172.1818181818198</v>
      </c>
      <c r="G51" s="88"/>
      <c r="H51" s="123"/>
      <c r="I51" s="124"/>
      <c r="J51" s="124"/>
      <c r="K51" s="125"/>
      <c r="M51" s="3"/>
    </row>
    <row r="55" spans="1:13">
      <c r="A55" s="10" t="s">
        <v>82</v>
      </c>
    </row>
    <row r="56" spans="1:13">
      <c r="A56" s="2" t="s">
        <v>83</v>
      </c>
    </row>
    <row r="57" spans="1:13">
      <c r="A57" s="8" t="s">
        <v>84</v>
      </c>
    </row>
    <row r="58" spans="1:13">
      <c r="A58" s="8" t="s">
        <v>85</v>
      </c>
    </row>
    <row r="59" spans="1:13">
      <c r="A59" s="8"/>
    </row>
    <row r="60" spans="1:13">
      <c r="A60" s="2" t="s">
        <v>86</v>
      </c>
    </row>
    <row r="61" spans="1:13">
      <c r="A61" s="8"/>
      <c r="B61" t="s">
        <v>87</v>
      </c>
    </row>
    <row r="62" spans="1:13">
      <c r="A62" s="11" t="s">
        <v>88</v>
      </c>
      <c r="B62" t="s">
        <v>89</v>
      </c>
    </row>
  </sheetData>
  <mergeCells count="44">
    <mergeCell ref="B27:K27"/>
    <mergeCell ref="I17:J17"/>
    <mergeCell ref="I18:J18"/>
    <mergeCell ref="I19:J19"/>
    <mergeCell ref="M12:P12"/>
    <mergeCell ref="H38:K38"/>
    <mergeCell ref="H39:K39"/>
    <mergeCell ref="H40:K40"/>
    <mergeCell ref="H41:K41"/>
    <mergeCell ref="H42:K42"/>
    <mergeCell ref="H48:K48"/>
    <mergeCell ref="H49:K49"/>
    <mergeCell ref="H50:K50"/>
    <mergeCell ref="H51:K51"/>
    <mergeCell ref="H43:K43"/>
    <mergeCell ref="H44:K44"/>
    <mergeCell ref="H45:K45"/>
    <mergeCell ref="H46:K46"/>
    <mergeCell ref="H47:K47"/>
    <mergeCell ref="H34:K34"/>
    <mergeCell ref="H35:K35"/>
    <mergeCell ref="H36:K36"/>
    <mergeCell ref="H37:K37"/>
    <mergeCell ref="H29:K29"/>
    <mergeCell ref="H30:K30"/>
    <mergeCell ref="H31:K31"/>
    <mergeCell ref="H32:K32"/>
    <mergeCell ref="H33:K33"/>
    <mergeCell ref="C28:K28"/>
    <mergeCell ref="N19:P19"/>
    <mergeCell ref="B12:C12"/>
    <mergeCell ref="B3:C3"/>
    <mergeCell ref="E3:F3"/>
    <mergeCell ref="E12:F12"/>
    <mergeCell ref="H21:K21"/>
    <mergeCell ref="H22:K22"/>
    <mergeCell ref="H23:K23"/>
    <mergeCell ref="H24:K24"/>
    <mergeCell ref="H25:K25"/>
    <mergeCell ref="H26:K26"/>
    <mergeCell ref="I15:J15"/>
    <mergeCell ref="I16:J16"/>
    <mergeCell ref="H3:K3"/>
    <mergeCell ref="N3:O3"/>
  </mergeCells>
  <phoneticPr fontId="3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Alsace</vt:lpstr>
    </vt:vector>
  </TitlesOfParts>
  <Company>THINKademic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Edmond Wu</dc:creator>
  <cp:lastModifiedBy>Edmond Wu</cp:lastModifiedBy>
  <dcterms:created xsi:type="dcterms:W3CDTF">2015-10-04T05:38:01Z</dcterms:created>
  <dcterms:modified xsi:type="dcterms:W3CDTF">2019-01-14T10:12:13Z</dcterms:modified>
</cp:coreProperties>
</file>